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5" documentId="13_ncr:1_{014B92C9-82EF-4162-994B-58DA059768D0}" xr6:coauthVersionLast="47" xr6:coauthVersionMax="47" xr10:uidLastSave="{6D7A3DA1-08E9-48CE-8D8A-83148F4D3D24}"/>
  <bookViews>
    <workbookView xWindow="-108" yWindow="-108" windowWidth="23256" windowHeight="12456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<sst xmlns="http://schemas.openxmlformats.org/spreadsheetml/2006/main" count="29" uniqueCount="17">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</sst>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16469</c:v>
                </c:pt>
                <c:pt idx="7">
                  <c:v>17616</c:v>
                </c:pt>
                <c:pt idx="8">
                  <c:v>21839</c:v>
                </c:pt>
                <c:pt idx="9">
                  <c:v>20696</c:v>
                </c:pt>
                <c:pt idx="10">
                  <c:v>19854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37955</c:v>
                </c:pt>
                <c:pt idx="7">
                  <c:v>35841</c:v>
                </c:pt>
                <c:pt idx="8">
                  <c:v>36532</c:v>
                </c:pt>
                <c:pt idx="9">
                  <c:v>34843</c:v>
                </c:pt>
                <c:pt idx="10">
                  <c:v>27195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3767.2493190000005</c:v>
                </c:pt>
                <c:pt idx="7">
                  <c:v>4723.0390929999985</c:v>
                </c:pt>
                <c:pt idx="8">
                  <c:v>4442.8081780000002</c:v>
                </c:pt>
                <c:pt idx="9">
                  <c:v>5080.2389780000003</c:v>
                </c:pt>
                <c:pt idx="10">
                  <c:v>4691.1724970000005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14207.535373999999</c:v>
                </c:pt>
                <c:pt idx="7">
                  <c:v>13665.047744000001</c:v>
                </c:pt>
                <c:pt idx="8">
                  <c:v>13177.109776000003</c:v>
                </c:pt>
                <c:pt idx="9">
                  <c:v>12960.162808999998</c:v>
                </c:pt>
                <c:pt idx="10">
                  <c:v>10217.311105000001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8</xdr:row>
          <xdr:rowOff>137160</xdr:rowOff>
        </xdr:from>
        <xdr:to>
          <xdr:col>11</xdr:col>
          <xdr:colOff>579120</xdr:colOff>
          <xdr:row>14</xdr:row>
          <xdr:rowOff>60960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68" activePane="bottomRight" state="frozen"/>
      <selection activeCell="G16" sqref="G16"/>
      <selection pane="topRight" activeCell="G16" sqref="G16"/>
      <selection pane="bottomLeft" activeCell="G16" sqref="G16"/>
      <selection pane="bottomRight" activeCell="G281" sqref="G281"/>
    </sheetView>
  </sheetViews>
  <sheetFormatPr defaultRowHeight="13.2"/>
  <cols>
    <col min="6" max="7" width="10" bestFit="1" customWidth="1"/>
    <col min="8" max="8" width="14" bestFit="1" customWidth="1"/>
    <col min="9" max="9" width="13.5546875" bestFit="1" customWidth="1"/>
  </cols>
  <sheetData>
    <row r="1" spans="1:7" ht="13.8">
      <c r="B1" s="70" t="s">
        <v>11</v>
      </c>
      <c r="C1" s="70"/>
      <c r="D1" s="70"/>
      <c r="E1" s="70"/>
      <c r="F1" s="70"/>
      <c r="G1" s="70"/>
    </row>
    <row r="2" spans="1:7">
      <c r="B2" s="71" t="s">
        <v>0</v>
      </c>
      <c r="C2" s="71"/>
      <c r="D2" s="71"/>
      <c r="E2" s="71"/>
      <c r="F2" s="71"/>
      <c r="G2" s="71"/>
    </row>
    <row r="3" spans="1:7">
      <c r="B3" s="17"/>
      <c r="C3" s="17"/>
      <c r="D3" s="17"/>
      <c r="E3" s="17"/>
      <c r="F3" s="17"/>
      <c r="G3" s="17"/>
    </row>
    <row r="4" spans="1:7" ht="13.8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ht="13.8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ht="13.8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ht="13.8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ht="13.8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ht="13.8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ht="13.8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ht="13.8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ht="13.8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ht="13.8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ht="13.8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ht="13.8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ht="13.8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ht="13.8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ht="13.8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ht="13.8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ht="13.8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ht="13.8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ht="13.8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ht="13.8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ht="13.8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ht="13.8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ht="13.8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ht="13.8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ht="13.8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ht="13.8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ht="13.8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ht="13.8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ht="13.8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ht="13.8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ht="13.8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ht="13.8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ht="13.8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ht="13.8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ht="13.8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ht="13.8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ht="13.8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ht="13.8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ht="13.8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ht="13.8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ht="13.8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ht="13.8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ht="13.8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ht="13.8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ht="13.8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ht="13.8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ht="13.8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ht="13.8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ht="13.8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ht="13.8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ht="13.8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ht="13.8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ht="13.8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ht="13.8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ht="13.8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ht="13.8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ht="13.8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ht="13.8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ht="13.8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ht="13.8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ht="13.8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ht="13.8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ht="13.8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ht="13.8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ht="13.8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ht="13.8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ht="13.8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ht="13.8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ht="13.8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ht="13.8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ht="13.8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ht="13.8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ht="13.8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ht="13.8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ht="13.8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ht="13.8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ht="13.8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ht="13.8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ht="13.8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ht="13.8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ht="13.8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ht="13.8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ht="13.8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ht="13.8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ht="13.8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ht="13.8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ht="13.8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ht="13.8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ht="13.8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ht="13.8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ht="13.8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ht="13.8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ht="13.8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ht="13.8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ht="13.8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ht="13.8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ht="13.8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ht="13.8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ht="13.8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ht="13.8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ht="13.8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ht="13.8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ht="13.8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ht="13.8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ht="13.8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ht="13.8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ht="13.8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ht="13.8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ht="13.8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ht="13.8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ht="13.8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ht="13.8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ht="13.8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ht="13.8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ht="13.8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ht="13.8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ht="13.8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ht="13.8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ht="13.8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ht="13.8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ht="13.8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ht="13.8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ht="13.8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ht="13.8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ht="13.8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ht="13.8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ht="13.8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ht="13.8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ht="13.8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ht="13.8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ht="13.8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ht="13.8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ht="13.8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ht="13.8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ht="13.8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ht="13.8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ht="13.8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ht="13.8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ht="13.8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ht="13.8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ht="13.8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ht="13.8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ht="13.8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ht="13.8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ht="13.8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ht="13.8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ht="13.8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ht="13.8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ht="13.8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ht="13.8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ht="13.8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ht="13.8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ht="13.8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ht="13.8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ht="13.8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ht="13.8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ht="13.8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ht="13.8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ht="13.8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ht="13.8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ht="13.8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ht="13.8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ht="13.8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ht="13.8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ht="13.8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ht="13.8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ht="13.8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ht="13.8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ht="13.8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ht="13.8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ht="13.8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ht="13.8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ht="13.8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ht="13.8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ht="13.8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ht="13.8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ht="13.8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ht="13.8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ht="13.8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ht="13.8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ht="13.8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ht="13.8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ht="13.8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ht="13.8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ht="13.8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ht="13.8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ht="13.8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ht="13.8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ht="13.8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ht="13.8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ht="13.8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ht="13.8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ht="13.8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ht="13.8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ht="13.8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ht="13.8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ht="13.8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ht="13.8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ht="13.8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ht="13.8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ht="13.8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ht="13.8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ht="13.8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ht="13.8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ht="13.8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ht="13.8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ht="13.8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ht="13.8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ht="13.8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ht="13.8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ht="13.8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ht="13.8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ht="13.8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ht="13.8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ht="13.8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ht="13.8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ht="13.8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ht="13.8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ht="13.8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ht="13.8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ht="13.8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ht="13.8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ht="13.8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ht="13.8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ht="13.8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ht="13.8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ht="13.8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ht="13.8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ht="13.8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ht="13.8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ht="13.8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ht="13.8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ht="13.8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ht="13.8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ht="13.8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ht="13.8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ht="13.8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ht="13.8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ht="13.8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ht="13.8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ht="13.8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ht="13.8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ht="13.8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ht="13.8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ht="13.8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ht="13.8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ht="13.8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ht="13.8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ht="13.8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ht="13.8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ht="13.8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ht="13.8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ht="13.8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ht="13.8">
      <c r="A276" s="1">
        <v>45474</v>
      </c>
      <c r="B276" s="16">
        <v>16469</v>
      </c>
      <c r="C276" s="5">
        <v>37955</v>
      </c>
      <c r="D276" s="6">
        <v>54424</v>
      </c>
      <c r="E276" s="7">
        <v>3767.2493190000005</v>
      </c>
      <c r="F276" s="7">
        <v>14207.535373999999</v>
      </c>
      <c r="G276" s="7">
        <v>17974.784693000001</v>
      </c>
    </row>
    <row r="277" spans="1:7" ht="13.8">
      <c r="A277" s="1">
        <v>45505</v>
      </c>
      <c r="B277" s="16">
        <v>17616</v>
      </c>
      <c r="C277" s="5">
        <v>35841</v>
      </c>
      <c r="D277" s="6">
        <v>53457</v>
      </c>
      <c r="E277" s="7">
        <v>4723.0390929999985</v>
      </c>
      <c r="F277" s="7">
        <v>13665.047744000001</v>
      </c>
      <c r="G277" s="7">
        <v>18388.086836999999</v>
      </c>
    </row>
    <row r="278" spans="1:7" ht="13.8">
      <c r="A278" s="1">
        <v>45536</v>
      </c>
      <c r="B278" s="16">
        <v>21839</v>
      </c>
      <c r="C278" s="5">
        <v>36532</v>
      </c>
      <c r="D278" s="6">
        <v>58371</v>
      </c>
      <c r="E278" s="7">
        <v>4442.8081780000002</v>
      </c>
      <c r="F278" s="7">
        <v>13177.109776000003</v>
      </c>
      <c r="G278" s="7">
        <v>17619.917954000004</v>
      </c>
    </row>
    <row r="279" spans="1:7" ht="13.8">
      <c r="A279" s="1">
        <v>45566</v>
      </c>
      <c r="B279" s="16">
        <v>20696</v>
      </c>
      <c r="C279" s="5">
        <v>34843</v>
      </c>
      <c r="D279" s="6">
        <v>55539</v>
      </c>
      <c r="E279" s="7">
        <v>5080.2389780000003</v>
      </c>
      <c r="F279" s="7">
        <v>12960.162808999998</v>
      </c>
      <c r="G279" s="7">
        <v>18040.401786999999</v>
      </c>
    </row>
    <row r="280" spans="1:7" ht="13.8">
      <c r="A280" s="1">
        <v>45597</v>
      </c>
      <c r="B280" s="16">
        <v>19854</v>
      </c>
      <c r="C280" s="5">
        <v>27195</v>
      </c>
      <c r="D280" s="6">
        <v>47049</v>
      </c>
      <c r="E280" s="7">
        <v>4691.1724970000005</v>
      </c>
      <c r="F280" s="7">
        <v>10217.311105000001</v>
      </c>
      <c r="G280" s="7">
        <v>14908.483602</v>
      </c>
    </row>
    <row r="281" spans="1:7" ht="13.8">
      <c r="A281" s="1">
        <v>45627</v>
      </c>
      <c r="B281" s="16"/>
      <c r="C281" s="5"/>
      <c r="D281" s="6"/>
      <c r="E281" s="7"/>
      <c r="F281" s="7"/>
      <c r="G281" s="7"/>
    </row>
    <row r="282" spans="1:7" ht="13.8">
      <c r="A282" s="1"/>
      <c r="B282" s="16"/>
      <c r="C282" s="5"/>
      <c r="D282" s="6"/>
      <c r="E282" s="7"/>
      <c r="F282" s="7"/>
      <c r="G282" s="7"/>
    </row>
    <row r="283" spans="1:7" ht="2.25" customHeight="1">
      <c r="A283" s="20"/>
      <c r="B283" s="21"/>
      <c r="C283" s="21"/>
      <c r="D283" s="22"/>
      <c r="E283" s="23"/>
      <c r="F283" s="23"/>
      <c r="G283" s="23"/>
    </row>
    <row r="284" spans="1:7" ht="13.8">
      <c r="A284" s="8" t="s">
        <v>12</v>
      </c>
      <c r="B284" s="9"/>
      <c r="C284" s="9"/>
      <c r="D284" s="10"/>
      <c r="E284" s="11"/>
      <c r="F284" s="11"/>
      <c r="G284" s="11"/>
    </row>
    <row r="285" spans="1:7" ht="13.8">
      <c r="A285" s="12" t="s">
        <v>7</v>
      </c>
      <c r="B285" s="13"/>
      <c r="C285" s="13"/>
      <c r="D285" s="13"/>
      <c r="E285" s="13"/>
      <c r="F285" s="13"/>
      <c r="G285" s="13"/>
    </row>
    <row r="286" spans="1:7" ht="13.8">
      <c r="A286" s="18"/>
      <c r="B286" s="13"/>
      <c r="C286" s="13"/>
      <c r="D286" s="14"/>
      <c r="E286" s="13"/>
      <c r="F286" s="13"/>
      <c r="G286" s="7"/>
    </row>
    <row r="287" spans="1:7" ht="13.8">
      <c r="A287" s="18"/>
      <c r="B287" s="16"/>
      <c r="C287" s="5"/>
      <c r="D287" s="5"/>
      <c r="E287" s="7"/>
      <c r="F287" s="7"/>
      <c r="G287" s="7"/>
    </row>
    <row r="288" spans="1:7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C8" sqref="C8"/>
    </sheetView>
  </sheetViews>
  <sheetFormatPr defaultColWidth="9.109375" defaultRowHeight="13.8"/>
  <cols>
    <col min="1" max="1" width="1" style="26" customWidth="1"/>
    <col min="2" max="2" width="11.44140625" style="26" customWidth="1"/>
    <col min="3" max="3" width="11.6640625" style="26" customWidth="1"/>
    <col min="4" max="4" width="10.5546875" style="26" customWidth="1"/>
    <col min="5" max="5" width="9.33203125" style="26" customWidth="1"/>
    <col min="6" max="7" width="11.5546875" style="26" customWidth="1"/>
    <col min="8" max="8" width="10.33203125" style="26" customWidth="1"/>
    <col min="9" max="9" width="10.44140625" style="26" customWidth="1"/>
    <col min="10" max="11" width="10.5546875" style="28" customWidth="1"/>
    <col min="12" max="12" width="12.6640625" style="28" customWidth="1"/>
    <col min="13" max="13" width="9.33203125" style="28" customWidth="1"/>
    <col min="14" max="14" width="10.33203125" style="28" customWidth="1"/>
    <col min="15" max="15" width="11.33203125" style="25" bestFit="1" customWidth="1"/>
    <col min="16" max="16" width="11" style="25" customWidth="1"/>
    <col min="17" max="17" width="12" style="25" customWidth="1"/>
    <col min="18" max="18" width="11.88671875" style="15" customWidth="1"/>
    <col min="19" max="19" width="1.33203125" style="15" customWidth="1"/>
    <col min="20" max="20" width="9.109375" style="15"/>
    <col min="21" max="21" width="12.5546875" style="15" customWidth="1"/>
    <col min="22" max="22" width="10.6640625" style="15" customWidth="1"/>
    <col min="23" max="23" width="11.44140625" style="15" customWidth="1"/>
    <col min="24" max="16384" width="9.109375" style="15"/>
  </cols>
  <sheetData>
    <row r="1" spans="2:12" ht="18" customHeight="1">
      <c r="C1" s="27" t="s">
        <v>15</v>
      </c>
      <c r="L1" s="29">
        <v>23</v>
      </c>
    </row>
    <row r="2" spans="2:1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>
      <c r="C3" s="27" t="s">
        <v>16</v>
      </c>
      <c r="D3" s="30"/>
      <c r="E3" s="30"/>
      <c r="F3" s="30"/>
      <c r="G3" s="30"/>
      <c r="H3" s="30"/>
      <c r="I3" s="30"/>
      <c r="L3" s="26"/>
    </row>
    <row r="4" spans="2:12">
      <c r="C4" s="27" t="str">
        <f>CONCATENATE("PERÍODO:" &amp; " " &amp; L2)</f>
        <v>PERÍODO: 2024</v>
      </c>
      <c r="L4" s="26"/>
    </row>
    <row r="6" spans="2:1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>
      <c r="B14" s="13" t="str">
        <f>CONCATENATE("Jul","-",MID(TEXT($L$2,0),3,2))</f>
        <v>Jul-24</v>
      </c>
      <c r="C14" s="31">
        <f>IF($G57&lt;$I$52,"",IF($G57&gt;$I$54,"",VLOOKUP($G57,BD_Unidades!$A$6:$G$284,2)))</f>
        <v>16469</v>
      </c>
      <c r="D14" s="32">
        <f>IF($G57&lt;$I$52,"",IF($G57&gt;$I$54,"",VLOOKUP($G57,BD_Unidades!$A$6:$G$284,3)))</f>
        <v>37955</v>
      </c>
      <c r="E14" s="32">
        <f t="shared" ref="E14:E19" si="2">C14+D14</f>
        <v>54424</v>
      </c>
      <c r="F14" s="31">
        <f>IF($G57&lt;$I$52,"",IF($G57&gt;$I$54,"",VLOOKUP($G57,BD_Unidades!$A$6:$G$284,5)))</f>
        <v>3767.2493190000005</v>
      </c>
      <c r="G14" s="32">
        <f>IF($G57&lt;$I$52,"",IF($G57&gt;$I$54,"",VLOOKUP($G57,BD_Unidades!$A$6:$G$284,6)))</f>
        <v>14207.535373999999</v>
      </c>
      <c r="H14" s="32">
        <f t="shared" ref="H14:H19" si="3">F14+G14</f>
        <v>17974.784693000001</v>
      </c>
    </row>
    <row r="15" spans="2:12">
      <c r="B15" s="13" t="str">
        <f>CONCATENATE("Ago","-",MID(TEXT($L$2,0),3,2))</f>
        <v>Ago-24</v>
      </c>
      <c r="C15" s="31">
        <f>IF($G58&lt;$I$52,"",IF($G58&gt;$I$54,"",VLOOKUP($G58,BD_Unidades!$A$6:$G$284,2)))</f>
        <v>17616</v>
      </c>
      <c r="D15" s="32">
        <f>IF($G58&lt;$I$52,"",IF($G58&gt;$I$54,"",VLOOKUP($G58,BD_Unidades!$A$6:$G$284,3)))</f>
        <v>35841</v>
      </c>
      <c r="E15" s="32">
        <f t="shared" si="2"/>
        <v>53457</v>
      </c>
      <c r="F15" s="31">
        <f>IF($G58&lt;$I$52,"",IF($G58&gt;$I$54,"",VLOOKUP($G58,BD_Unidades!$A$6:$G$284,5)))</f>
        <v>4723.0390929999985</v>
      </c>
      <c r="G15" s="32">
        <f>IF($G58&lt;$I$52,"",IF($G58&gt;$I$54,"",VLOOKUP($G58,BD_Unidades!$A$6:$G$284,6)))</f>
        <v>13665.047744000001</v>
      </c>
      <c r="H15" s="32">
        <f t="shared" si="3"/>
        <v>18388.086836999999</v>
      </c>
    </row>
    <row r="16" spans="2:12">
      <c r="B16" s="13" t="str">
        <f>CONCATENATE("Set","-",MID(TEXT($L$2,0),3,2))</f>
        <v>Set-24</v>
      </c>
      <c r="C16" s="31">
        <f>IF($G59&lt;$I$52,"",IF($G59&gt;$I$54,"",VLOOKUP($G59,BD_Unidades!$A$6:$G$284,2)))</f>
        <v>21839</v>
      </c>
      <c r="D16" s="32">
        <f>IF($G59&lt;$I$52,"",IF($G59&gt;$I$54,"",VLOOKUP($G59,BD_Unidades!$A$6:$G$284,3)))</f>
        <v>36532</v>
      </c>
      <c r="E16" s="32">
        <f t="shared" si="2"/>
        <v>58371</v>
      </c>
      <c r="F16" s="31">
        <f>IF($G59&lt;$I$52,"",IF($G59&gt;$I$54,"",VLOOKUP($G59,BD_Unidades!$A$6:$G$284,5)))</f>
        <v>4442.8081780000002</v>
      </c>
      <c r="G16" s="32">
        <f>IF($G59&lt;$I$52,"",IF($G59&gt;$I$54,"",VLOOKUP($G59,BD_Unidades!$A$6:$G$284,6)))</f>
        <v>13177.109776000003</v>
      </c>
      <c r="H16" s="32">
        <f t="shared" si="3"/>
        <v>17619.917954000004</v>
      </c>
    </row>
    <row r="17" spans="2:11">
      <c r="B17" s="13" t="str">
        <f>CONCATENATE("Out","-",MID(TEXT($L$2,0),3,2))</f>
        <v>Out-24</v>
      </c>
      <c r="C17" s="31">
        <f>IF($G60&lt;$I$52,"",IF($G60&gt;$I$54,"",VLOOKUP($G60,BD_Unidades!$A$6:$G$284,2)))</f>
        <v>20696</v>
      </c>
      <c r="D17" s="32">
        <f>IF($G60&lt;$I$52,"",IF($G60&gt;$I$54,"",VLOOKUP($G60,BD_Unidades!$A$6:$G$284,3)))</f>
        <v>34843</v>
      </c>
      <c r="E17" s="32">
        <f t="shared" si="2"/>
        <v>55539</v>
      </c>
      <c r="F17" s="31">
        <f>IF($G60&lt;$I$52,"",IF($G60&gt;$I$54,"",VLOOKUP($G60,BD_Unidades!$A$6:$G$284,5)))</f>
        <v>5080.2389780000003</v>
      </c>
      <c r="G17" s="32">
        <f>IF($G60&lt;$I$52,"",IF($G60&gt;$I$54,"",VLOOKUP($G60,BD_Unidades!$A$6:$G$284,6)))</f>
        <v>12960.162808999998</v>
      </c>
      <c r="H17" s="32">
        <f t="shared" si="3"/>
        <v>18040.401786999999</v>
      </c>
    </row>
    <row r="18" spans="2:11">
      <c r="B18" s="13" t="str">
        <f>CONCATENATE("Nov","-",MID(TEXT($L$2,0),3,2))</f>
        <v>Nov-24</v>
      </c>
      <c r="C18" s="31">
        <f>IF($G61&lt;$I$52,"",IF($G61&gt;$I$54,"",VLOOKUP($G61,BD_Unidades!$A$6:$G$284,2)))</f>
        <v>19854</v>
      </c>
      <c r="D18" s="32">
        <f>IF($G61&lt;$I$52,"",IF($G61&gt;$I$54,"",VLOOKUP($G61,BD_Unidades!$A$6:$G$284,3)))</f>
        <v>27195</v>
      </c>
      <c r="E18" s="32">
        <f t="shared" si="2"/>
        <v>47049</v>
      </c>
      <c r="F18" s="31">
        <f>IF($G61&lt;$I$52,"",IF($G61&gt;$I$54,"",VLOOKUP($G61,BD_Unidades!$A$6:$G$284,5)))</f>
        <v>4691.1724970000005</v>
      </c>
      <c r="G18" s="32">
        <f>IF($G61&lt;$I$52,"",IF($G61&gt;$I$54,"",VLOOKUP($G61,BD_Unidades!$A$6:$G$284,6)))</f>
        <v>10217.311105000001</v>
      </c>
      <c r="H18" s="32">
        <f t="shared" si="3"/>
        <v>14908.483602</v>
      </c>
    </row>
    <row r="19" spans="2:11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>
      <c r="B20" s="57" t="str">
        <f>CONCATENATE("Total"," ",TEXT($L$2,0))</f>
        <v>Total 2024</v>
      </c>
      <c r="C20" s="53">
        <f t="shared" ref="C20:H20" si="4">SUM(C8:C19)</f>
        <v>178332</v>
      </c>
      <c r="D20" s="53">
        <f t="shared" si="4"/>
        <v>338248</v>
      </c>
      <c r="E20" s="53">
        <f t="shared" si="4"/>
        <v>516580</v>
      </c>
      <c r="F20" s="53">
        <f t="shared" si="4"/>
        <v>42606.176646</v>
      </c>
      <c r="G20" s="53">
        <f t="shared" si="4"/>
        <v>126452.873764</v>
      </c>
      <c r="H20" s="54">
        <f t="shared" si="4"/>
        <v>169059.05041000003</v>
      </c>
    </row>
    <row r="21" spans="2:11">
      <c r="B21" s="33" t="s">
        <v>13</v>
      </c>
      <c r="C21" s="34"/>
      <c r="D21" s="34"/>
      <c r="E21" s="34"/>
      <c r="F21" s="34"/>
      <c r="G21" s="34"/>
      <c r="H21" s="32"/>
    </row>
    <row r="22" spans="2:11">
      <c r="B22" s="35" t="s">
        <v>14</v>
      </c>
      <c r="C22" s="34"/>
      <c r="D22" s="34"/>
      <c r="E22" s="36"/>
      <c r="F22" s="37"/>
      <c r="G22" s="37"/>
      <c r="H22" s="37"/>
    </row>
    <row r="23" spans="2:11">
      <c r="B23" s="38"/>
      <c r="C23" s="29"/>
      <c r="D23" s="29"/>
      <c r="E23" s="39"/>
      <c r="F23" s="29"/>
      <c r="G23" s="29"/>
      <c r="H23" s="40"/>
      <c r="I23" s="29"/>
    </row>
    <row r="24" spans="2:11" ht="15.6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399999999999999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>
      <c r="B26" s="38"/>
      <c r="C26" s="29"/>
      <c r="D26" s="29"/>
      <c r="E26" s="39"/>
      <c r="F26" s="29"/>
      <c r="G26" s="29"/>
      <c r="H26" s="40"/>
      <c r="I26" s="29"/>
    </row>
    <row r="27" spans="2:11">
      <c r="B27" s="38"/>
      <c r="C27" s="29"/>
      <c r="D27" s="29"/>
      <c r="E27" s="39"/>
      <c r="F27" s="29"/>
      <c r="G27" s="29"/>
      <c r="H27" s="40"/>
      <c r="I27" s="29"/>
    </row>
    <row r="28" spans="2:11">
      <c r="B28" s="38"/>
      <c r="C28" s="29"/>
      <c r="D28" s="29"/>
      <c r="E28" s="39"/>
      <c r="F28" s="29"/>
      <c r="G28" s="29"/>
      <c r="H28" s="40"/>
      <c r="I28" s="29"/>
    </row>
    <row r="29" spans="2:11">
      <c r="B29" s="38"/>
      <c r="C29" s="29"/>
      <c r="D29" s="29"/>
      <c r="E29" s="39"/>
      <c r="F29" s="29"/>
      <c r="G29" s="29"/>
      <c r="H29" s="40"/>
      <c r="I29" s="29"/>
    </row>
    <row r="30" spans="2:11">
      <c r="B30" s="38"/>
      <c r="C30" s="29"/>
      <c r="D30" s="29"/>
      <c r="E30" s="39"/>
      <c r="F30" s="29"/>
      <c r="G30" s="29"/>
      <c r="H30" s="40"/>
      <c r="I30" s="29"/>
    </row>
    <row r="31" spans="2:11">
      <c r="B31" s="38"/>
      <c r="C31" s="29"/>
      <c r="D31" s="29"/>
      <c r="E31" s="39"/>
      <c r="F31" s="29"/>
      <c r="G31" s="29"/>
      <c r="H31" s="40"/>
      <c r="I31" s="29"/>
    </row>
    <row r="32" spans="2:11">
      <c r="B32" s="38"/>
      <c r="C32" s="29"/>
      <c r="D32" s="29"/>
      <c r="E32" s="39"/>
      <c r="F32" s="29"/>
      <c r="G32" s="29"/>
      <c r="H32" s="40"/>
      <c r="I32" s="29"/>
    </row>
    <row r="33" spans="1:14">
      <c r="B33" s="38"/>
      <c r="C33" s="29"/>
      <c r="D33" s="29"/>
      <c r="E33" s="39"/>
      <c r="F33" s="29"/>
      <c r="G33" s="29"/>
      <c r="H33" s="40"/>
      <c r="I33" s="29"/>
    </row>
    <row r="34" spans="1:14">
      <c r="B34" s="38"/>
      <c r="C34" s="29"/>
      <c r="D34" s="29"/>
      <c r="E34" s="39"/>
      <c r="F34" s="29"/>
      <c r="G34" s="29"/>
      <c r="H34" s="40"/>
      <c r="I34" s="29"/>
    </row>
    <row r="35" spans="1:14">
      <c r="B35" s="41"/>
      <c r="E35" s="42"/>
      <c r="H35" s="43"/>
    </row>
    <row r="36" spans="1:14">
      <c r="B36" s="41"/>
      <c r="E36" s="42"/>
      <c r="H36" s="43"/>
    </row>
    <row r="37" spans="1:14">
      <c r="B37" s="41"/>
      <c r="E37" s="42"/>
      <c r="H37" s="43"/>
    </row>
    <row r="38" spans="1:14">
      <c r="B38" s="41"/>
      <c r="E38" s="42"/>
      <c r="H38" s="43"/>
    </row>
    <row r="39" spans="1:14" s="25" customForma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4.4" hidden="1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60960</xdr:colOff>
                    <xdr:row>8</xdr:row>
                    <xdr:rowOff>137160</xdr:rowOff>
                  </from>
                  <to>
                    <xdr:col>11</xdr:col>
                    <xdr:colOff>579120</xdr:colOff>
                    <xdr:row>14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33EE2-9D73-41AD-9F2D-144EFFD8432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ce50f6f7-abf6-49b9-b4c9-2ea63774b93b"/>
    <ds:schemaRef ds:uri="http://purl.org/dc/dcmitype/"/>
    <ds:schemaRef ds:uri="http://www.w3.org/XML/1998/namespace"/>
    <ds:schemaRef ds:uri="f4bcf983-2136-4c42-9108-b73acbb23e9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2024-12-27T12:25:16Z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